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dgarzon_mintic_gov_co/Documents/2024/MSPI/Observaciones Internas/Herramientas/"/>
    </mc:Choice>
  </mc:AlternateContent>
  <xr:revisionPtr revIDLastSave="20" documentId="8_{A4E87EB2-CD2B-42F3-A086-44E78BB9FB26}" xr6:coauthVersionLast="47" xr6:coauthVersionMax="47" xr10:uidLastSave="{67893890-6575-4CB8-B73F-D5A19EBB1BA7}"/>
  <bookViews>
    <workbookView xWindow="-120" yWindow="-120" windowWidth="20730" windowHeight="11040" activeTab="1" xr2:uid="{C5259E61-B173-4DD9-96B0-1E5B1646AE35}"/>
  </bookViews>
  <sheets>
    <sheet name="Matriz de Riesgo" sheetId="2" r:id="rId1"/>
    <sheet name="Lista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2" l="1"/>
  <c r="L14" i="2"/>
  <c r="N13" i="2"/>
  <c r="AB14" i="2"/>
  <c r="Z14" i="2"/>
  <c r="AC14" i="2" s="1"/>
  <c r="AJ14" i="2" s="1"/>
  <c r="AI14" i="2" s="1"/>
  <c r="X14" i="2"/>
  <c r="W14" i="2"/>
  <c r="AH14" i="2"/>
  <c r="AG14" i="2" s="1"/>
  <c r="X13" i="2"/>
  <c r="W13" i="2"/>
  <c r="AB13" i="2"/>
  <c r="Z13" i="2"/>
  <c r="O14" i="2" l="1"/>
  <c r="O13" i="2"/>
  <c r="AK14" i="2"/>
  <c r="AC13" i="2"/>
  <c r="AJ13" i="2" s="1"/>
  <c r="AI13" i="2" s="1"/>
  <c r="AH13" i="2" l="1"/>
  <c r="AG13" i="2" s="1"/>
  <c r="AK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V</author>
    <author>German Garcia Filoth</author>
  </authors>
  <commentList>
    <comment ref="D11" authorId="0" shapeId="0" xr:uid="{819AA8E4-2CA8-4E28-A809-18D179A1169F}">
      <text>
        <r>
          <rPr>
            <b/>
            <sz val="9"/>
            <color indexed="81"/>
            <rFont val="Tahoma"/>
            <family val="2"/>
          </rPr>
          <t>Juan V:</t>
        </r>
        <r>
          <rPr>
            <sz val="9"/>
            <color indexed="81"/>
            <rFont val="Tahoma"/>
            <family val="2"/>
          </rPr>
          <t xml:space="preserve">
Sugiero remover esta columna, ya esto está definido en la matriz de activos.</t>
        </r>
      </text>
    </comment>
    <comment ref="J11" authorId="0" shapeId="0" xr:uid="{6B8818B5-62E9-437B-80FF-EA685C3AEAE1}">
      <text>
        <r>
          <rPr>
            <sz val="9"/>
            <color indexed="81"/>
            <rFont val="Tahoma"/>
            <family val="2"/>
          </rPr>
          <t>Cálculo de Frecuencia - Pág 38 (Guía Administración de Riesgo)</t>
        </r>
      </text>
    </comment>
    <comment ref="AG11" authorId="0" shapeId="0" xr:uid="{BCFE648C-EFFD-4F1E-91E3-A0ADD3985CE9}">
      <text>
        <r>
          <rPr>
            <sz val="9"/>
            <color indexed="81"/>
            <rFont val="Tahoma"/>
            <family val="2"/>
          </rPr>
          <t xml:space="preserve">Probabilidad Residual =Probabilidad Inherente -(Probabilidad Inherente x Calificación del control)
</t>
        </r>
      </text>
    </comment>
    <comment ref="AH11" authorId="0" shapeId="0" xr:uid="{E8F34A79-9FCB-40F8-B254-5BCC999F8563}">
      <text>
        <r>
          <rPr>
            <sz val="9"/>
            <color indexed="81"/>
            <rFont val="Tahoma"/>
            <family val="2"/>
          </rPr>
          <t xml:space="preserve">Probabilidad Residual =Probabilidad Inherente -(Probabilidad Inherente x Calificación del control)
</t>
        </r>
      </text>
    </comment>
    <comment ref="AJ11" authorId="0" shapeId="0" xr:uid="{4003067D-C787-43B1-B994-35DFCBC0DCB4}">
      <text>
        <r>
          <rPr>
            <sz val="9"/>
            <color indexed="81"/>
            <rFont val="Tahoma"/>
            <family val="2"/>
          </rPr>
          <t xml:space="preserve">Probabilidad Residual =Probabilidad Inherente -(Probabilidad Inherente x Calificación del control)
</t>
        </r>
      </text>
    </comment>
    <comment ref="AL11" authorId="1" shapeId="0" xr:uid="{FC07CDBF-C5AA-473D-A259-EA59DD4C347C}">
      <text>
        <r>
          <rPr>
            <sz val="11"/>
            <color theme="1"/>
            <rFont val="Calibri"/>
            <family val="2"/>
            <scheme val="minor"/>
          </rPr>
          <t>German Garcia Filoth:
compartir el riesgo que según fuente DAFP  Se reduce la probabilidad o el impacto del riesgo trasnfireindolo o compartiendo una parte de este. Cabe señalar
que normalmente no es posible transferir la responsabilidad del riesgo.</t>
        </r>
      </text>
    </comment>
    <comment ref="AD12" authorId="0" shapeId="0" xr:uid="{16D10582-21A9-41D6-877D-D8C9380D723F}">
      <text>
        <r>
          <rPr>
            <sz val="9"/>
            <color indexed="81"/>
            <rFont val="Tahoma"/>
            <family val="2"/>
          </rPr>
          <t>Informativo (Sin Peso)</t>
        </r>
      </text>
    </comment>
    <comment ref="AE12" authorId="0" shapeId="0" xr:uid="{E6750161-C21D-4A59-AE2E-774034735609}">
      <text>
        <r>
          <rPr>
            <sz val="9"/>
            <color indexed="81"/>
            <rFont val="Tahoma"/>
            <family val="2"/>
          </rPr>
          <t>Informativo (Sin Peso)</t>
        </r>
      </text>
    </comment>
    <comment ref="AF12" authorId="0" shapeId="0" xr:uid="{AC437627-BD0F-4868-9937-E80C59728FB9}">
      <text>
        <r>
          <rPr>
            <sz val="9"/>
            <color indexed="81"/>
            <rFont val="Tahoma"/>
            <family val="2"/>
          </rPr>
          <t>Informativo (Sin Peso)</t>
        </r>
      </text>
    </comment>
  </commentList>
</comments>
</file>

<file path=xl/sharedStrings.xml><?xml version="1.0" encoding="utf-8"?>
<sst xmlns="http://schemas.openxmlformats.org/spreadsheetml/2006/main" count="170" uniqueCount="125">
  <si>
    <t>MATRIZ RIESGOS DE SEGURIDAD DE LA INFORMACIÓN</t>
  </si>
  <si>
    <t>ENTIDAD</t>
  </si>
  <si>
    <t>Nombre de la Entidad</t>
  </si>
  <si>
    <t>Proceso</t>
  </si>
  <si>
    <t>Referencia</t>
  </si>
  <si>
    <t>Activo de Información</t>
  </si>
  <si>
    <t>Tipo de activo</t>
  </si>
  <si>
    <t>Amenazas (Causa Inmediata)</t>
  </si>
  <si>
    <t>Vulnerabilidades (Causa raíz)</t>
  </si>
  <si>
    <t>Tipo de riesgo</t>
  </si>
  <si>
    <t>Descripción del Riesgo</t>
  </si>
  <si>
    <t>Clasificación riesgo</t>
  </si>
  <si>
    <t>Frecuencia</t>
  </si>
  <si>
    <t>% Probabilidad inherente</t>
  </si>
  <si>
    <t>Probabilidad inherente</t>
  </si>
  <si>
    <t>% Impacto inherente</t>
  </si>
  <si>
    <t>Impacto inherente</t>
  </si>
  <si>
    <t>Zona de Riesgo inherente</t>
  </si>
  <si>
    <t>No Control</t>
  </si>
  <si>
    <t>Control Anexo A</t>
  </si>
  <si>
    <t>Descripción del control</t>
  </si>
  <si>
    <t>Responsable</t>
  </si>
  <si>
    <t>Fecha de Implementación</t>
  </si>
  <si>
    <t>Seguimiento</t>
  </si>
  <si>
    <t>Estado</t>
  </si>
  <si>
    <t>Afectación</t>
  </si>
  <si>
    <t>Atributos</t>
  </si>
  <si>
    <t>Probabilidad residual</t>
  </si>
  <si>
    <t>% Probabilidad residual</t>
  </si>
  <si>
    <t>Impacto residual</t>
  </si>
  <si>
    <t>% Impacto residual</t>
  </si>
  <si>
    <t xml:space="preserve">Zona de riesgo final </t>
  </si>
  <si>
    <t>Tratamiento</t>
  </si>
  <si>
    <t>Probabilidad</t>
  </si>
  <si>
    <t>Impacto</t>
  </si>
  <si>
    <t>Tipo</t>
  </si>
  <si>
    <t>%</t>
  </si>
  <si>
    <t>Implementación</t>
  </si>
  <si>
    <t>Calificación del Control</t>
  </si>
  <si>
    <t>Documentación</t>
  </si>
  <si>
    <t>Evidencia</t>
  </si>
  <si>
    <t>Gestión Financiera</t>
  </si>
  <si>
    <t>Software de gestión de nómina</t>
  </si>
  <si>
    <t>Software</t>
  </si>
  <si>
    <t>Falsificación de derechos</t>
  </si>
  <si>
    <t>Autenticación débil</t>
  </si>
  <si>
    <t>Perdida de integridad</t>
  </si>
  <si>
    <t>Perdida de integridad por la autenticación de un usuario no autorizado debido a una autenticación débil en el software de gestión de nómina, que utiliza un único factor de autenticación como es: usuario y contraseña y que permite a un usuario interno realizar transferencias en cualquier momento del año.</t>
  </si>
  <si>
    <t>Fraude interno</t>
  </si>
  <si>
    <t>8760 (Horas/ año)</t>
  </si>
  <si>
    <t>A.9.4.1 Restricción de acceso 
Información</t>
  </si>
  <si>
    <t>El administrador del software de gestión de nómina restringirá las acciones de generación de transferencias por parte de usuarios internos únicamente a los 15 primeros días calendario de cada mes, restringiendo las funcionalidades de transferencia de fondos en el software</t>
  </si>
  <si>
    <t>Administrador del software pagosnet</t>
  </si>
  <si>
    <t>trimestral</t>
  </si>
  <si>
    <t>Cerrado</t>
  </si>
  <si>
    <t>Correctivo</t>
  </si>
  <si>
    <t>Automático</t>
  </si>
  <si>
    <t>Documentado</t>
  </si>
  <si>
    <t>Continua</t>
  </si>
  <si>
    <t>Con registro</t>
  </si>
  <si>
    <t>Reducir</t>
  </si>
  <si>
    <t>A.9.1.1 Política de control de acceso</t>
  </si>
  <si>
    <t>El Líder de seguridad de la información incluirá dentro de la política de control de acceso que todos los sistemas de información que traten información pública clasificada y publica reservada, deben contar con doble factor de autenticación para que el administrador del software de gestión de nómina implemente un segundo factor de autenticación.</t>
  </si>
  <si>
    <t>Líder de seguridad e la información
Administrador del software pagosnet</t>
  </si>
  <si>
    <t>En ejecución</t>
  </si>
  <si>
    <t>PROBABILIDAD</t>
  </si>
  <si>
    <t>IMPACTO</t>
  </si>
  <si>
    <t>MATRIZ DE CALOR (NIVELES DE SEVERIDAD DEL RIESGO)</t>
  </si>
  <si>
    <t>FRECUENCIA</t>
  </si>
  <si>
    <t>NIVEL</t>
  </si>
  <si>
    <t>AFECTACIÓN ECONÓMICA</t>
  </si>
  <si>
    <t>REPUTACIONAL</t>
  </si>
  <si>
    <t>Muy Baja</t>
  </si>
  <si>
    <t xml:space="preserve">La actividad que conlleva el riesgo se ejecuta
como máximos 2 veces por año </t>
  </si>
  <si>
    <t>Leve</t>
  </si>
  <si>
    <t>Afectación menor a 10 SMLMV</t>
  </si>
  <si>
    <t>El riesgo afecta la imagen de algún área de la
organización.</t>
  </si>
  <si>
    <t>Muy Alta 100%</t>
  </si>
  <si>
    <t>ALTO</t>
  </si>
  <si>
    <t>EXTREMO</t>
  </si>
  <si>
    <t>Extremo</t>
  </si>
  <si>
    <t>Baja</t>
  </si>
  <si>
    <t>La actividad que conlleva el riesgo se ejecuta de
3 a 24 veces por año</t>
  </si>
  <si>
    <t>Menor</t>
  </si>
  <si>
    <t>Entre 10 y 50 SMLMV</t>
  </si>
  <si>
    <t>El riesgo afecta la imagen de la entidad
internamente, de conocimiento general nivel interno, de junta directiva y accionistas y/o de
proveedores</t>
  </si>
  <si>
    <t>Alta 80%</t>
  </si>
  <si>
    <t>MODERADO</t>
  </si>
  <si>
    <t>Alto</t>
  </si>
  <si>
    <t>Media</t>
  </si>
  <si>
    <t xml:space="preserve">La actividad que conlleva el riesgo se ejecuta de
24 a 500 veces por año </t>
  </si>
  <si>
    <t>Moderado</t>
  </si>
  <si>
    <t xml:space="preserve">Entre 50 y 100 SMLMV </t>
  </si>
  <si>
    <t>El riesgo afecta la imagen de la entidad con algunos usuarios de relevancia frente al logro de los objetivos.</t>
  </si>
  <si>
    <t>Media 60%</t>
  </si>
  <si>
    <t>Alta</t>
  </si>
  <si>
    <t>La actividad que conlleva el riesgo se ejecuta
mínimo 500 veces al año y máximo 5000 veces
por año</t>
  </si>
  <si>
    <t>Mayor</t>
  </si>
  <si>
    <t>Entre 100 y 500 SMLMV</t>
  </si>
  <si>
    <t>El riesgo afecta la imagen de la entidad con efecto publicitario sostenido a nivel de sector administrativo, nivel departamental o municipal.</t>
  </si>
  <si>
    <t>Baja 40%</t>
  </si>
  <si>
    <t>BAJO</t>
  </si>
  <si>
    <t>Bajo</t>
  </si>
  <si>
    <t>Muy Alta</t>
  </si>
  <si>
    <t xml:space="preserve">La actividad que conlleva el riesgo se ejecuta más
de 5000 veces por año </t>
  </si>
  <si>
    <t>Catastrófico</t>
  </si>
  <si>
    <t>Mayor a 500 SMLMV</t>
  </si>
  <si>
    <t>El riesgo afecta la imagen de la entidad a nivel nacional, con efecto publicitario sostenido a nivel país.</t>
  </si>
  <si>
    <t>Muy Baja 20%</t>
  </si>
  <si>
    <t>Leve 20%</t>
  </si>
  <si>
    <t>Menor 40%</t>
  </si>
  <si>
    <t>Moderado 60%</t>
  </si>
  <si>
    <t>Mayor 80%</t>
  </si>
  <si>
    <t>Catastrófico 100%</t>
  </si>
  <si>
    <t>Peso</t>
  </si>
  <si>
    <t>EFICIENCIA DEL CONTROL</t>
  </si>
  <si>
    <t>TIPO DE CONTROL</t>
  </si>
  <si>
    <t>Preventivo</t>
  </si>
  <si>
    <t>Detectivo</t>
  </si>
  <si>
    <t>IMPLEMENTACIÓN</t>
  </si>
  <si>
    <t>Manual</t>
  </si>
  <si>
    <t>TRATAMIENTO DEL RIESGO</t>
  </si>
  <si>
    <t>Compartir</t>
  </si>
  <si>
    <t>Aceptar</t>
  </si>
  <si>
    <t>Evitar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</si>
</sst>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E803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0" fontId="9" fillId="0" borderId="0" xfId="0" applyFont="1"/>
    <xf numFmtId="0" fontId="3" fillId="0" borderId="0" xfId="0" applyFont="1"/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9" fontId="2" fillId="8" borderId="20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 vertical="center" wrapText="1"/>
    </xf>
    <xf numFmtId="9" fontId="2" fillId="0" borderId="20" xfId="0" applyNumberFormat="1" applyFont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9" fontId="2" fillId="0" borderId="20" xfId="0" applyNumberFormat="1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9" fontId="2" fillId="8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vertical="center" wrapText="1"/>
    </xf>
    <xf numFmtId="0" fontId="11" fillId="9" borderId="11" xfId="0" applyFont="1" applyFill="1" applyBorder="1" applyAlignment="1">
      <alignment vertical="center" wrapText="1"/>
    </xf>
    <xf numFmtId="0" fontId="0" fillId="0" borderId="19" xfId="0" applyBorder="1"/>
    <xf numFmtId="0" fontId="0" fillId="0" borderId="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14" fontId="0" fillId="0" borderId="20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0" fillId="9" borderId="22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12" borderId="22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23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9" borderId="14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66"/>
      <color rgb="FFEE8036"/>
      <color rgb="FFC435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98611</xdr:colOff>
      <xdr:row>0</xdr:row>
      <xdr:rowOff>62753</xdr:rowOff>
    </xdr:from>
    <xdr:to>
      <xdr:col>2</xdr:col>
      <xdr:colOff>1387607</xdr:colOff>
      <xdr:row>5</xdr:row>
      <xdr:rowOff>231867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1EFCD37-1DC5-4FF2-9C52-A6972B0A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176" y="62753"/>
          <a:ext cx="1907560" cy="615108"/>
        </a:xfrm>
        <a:prstGeom prst="rect">
          <a:avLst/>
        </a:prstGeom>
      </xdr:spPr>
    </xdr:pic>
    <xdr:clientData/>
  </xdr:twoCellAnchor>
  <xdr:twoCellAnchor editAs="oneCell">
    <xdr:from>
      <xdr:col>15</xdr:col>
      <xdr:colOff>45945</xdr:colOff>
      <xdr:row>0</xdr:row>
      <xdr:rowOff>104775</xdr:rowOff>
    </xdr:from>
    <xdr:to>
      <xdr:col>16</xdr:col>
      <xdr:colOff>364963</xdr:colOff>
      <xdr:row>8</xdr:row>
      <xdr:rowOff>11767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B5C4E2B-EA77-4D4E-846A-DE04468FDCB1}"/>
            </a:ext>
            <a:ext uri="{147F2762-F138-4A5C-976F-8EAC2B608ADB}">
              <a16:predDERef xmlns:a16="http://schemas.microsoft.com/office/drawing/2014/main" pred="{2F8A6C7B-34A5-443D-A15F-8E73E7EE5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2820" y="104775"/>
          <a:ext cx="947668" cy="75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EBE6-527E-4058-B10E-CD66DAFB4053}">
  <dimension ref="A1:AL14"/>
  <sheetViews>
    <sheetView topLeftCell="H9" zoomScaleNormal="100" workbookViewId="0">
      <selection activeCell="S13" sqref="S13"/>
    </sheetView>
  </sheetViews>
  <sheetFormatPr defaultColWidth="11.42578125" defaultRowHeight="15"/>
  <cols>
    <col min="1" max="1" width="9" customWidth="1"/>
    <col min="2" max="2" width="9" bestFit="1" customWidth="1"/>
    <col min="3" max="3" width="23.7109375" customWidth="1"/>
    <col min="4" max="4" width="8.42578125" customWidth="1"/>
    <col min="5" max="5" width="14.42578125" customWidth="1"/>
    <col min="6" max="6" width="13.42578125" customWidth="1"/>
    <col min="7" max="7" width="10" customWidth="1"/>
    <col min="8" max="8" width="37.7109375" customWidth="1"/>
    <col min="9" max="9" width="11.5703125" customWidth="1"/>
    <col min="10" max="10" width="10" bestFit="1" customWidth="1"/>
    <col min="11" max="11" width="10.28515625" customWidth="1"/>
    <col min="12" max="12" width="10.42578125" customWidth="1"/>
    <col min="13" max="13" width="9.42578125" customWidth="1"/>
    <col min="14" max="14" width="8.42578125" customWidth="1"/>
    <col min="15" max="15" width="10.5703125" customWidth="1"/>
    <col min="16" max="16" width="9.42578125" customWidth="1"/>
    <col min="17" max="17" width="20.7109375" customWidth="1"/>
    <col min="18" max="18" width="35.85546875" style="1" customWidth="1"/>
    <col min="20" max="20" width="15.28515625" customWidth="1"/>
    <col min="23" max="23" width="11.28515625" customWidth="1"/>
    <col min="24" max="24" width="7.28515625" bestFit="1" customWidth="1"/>
    <col min="25" max="25" width="8.28515625" bestFit="1" customWidth="1"/>
    <col min="26" max="26" width="4.28515625" customWidth="1"/>
    <col min="27" max="27" width="13" style="1" bestFit="1" customWidth="1"/>
    <col min="28" max="28" width="5" style="1" customWidth="1"/>
    <col min="29" max="29" width="9.7109375" bestFit="1" customWidth="1"/>
    <col min="30" max="30" width="12.7109375" bestFit="1" customWidth="1"/>
    <col min="31" max="32" width="9.28515625" bestFit="1" customWidth="1"/>
    <col min="33" max="33" width="10.85546875" customWidth="1"/>
    <col min="34" max="34" width="12.7109375" customWidth="1"/>
    <col min="35" max="35" width="11.7109375" customWidth="1"/>
    <col min="36" max="36" width="11" customWidth="1"/>
    <col min="38" max="38" width="9.7109375" bestFit="1" customWidth="1"/>
  </cols>
  <sheetData>
    <row r="1" spans="1:38" ht="15" customHeight="1">
      <c r="B1" s="82"/>
      <c r="C1" s="78"/>
      <c r="D1" s="72" t="s">
        <v>0</v>
      </c>
      <c r="E1" s="72"/>
      <c r="F1" s="72"/>
      <c r="G1" s="72"/>
      <c r="H1" s="72"/>
      <c r="I1" s="72"/>
      <c r="J1" s="72"/>
      <c r="K1" s="72"/>
      <c r="L1" s="72"/>
      <c r="M1" s="72"/>
      <c r="N1" s="73"/>
      <c r="O1" s="78"/>
      <c r="P1" s="78"/>
      <c r="Q1" s="79"/>
      <c r="AA1"/>
      <c r="AB1"/>
    </row>
    <row r="2" spans="1:38" ht="15" customHeight="1">
      <c r="B2" s="83"/>
      <c r="C2" s="80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80"/>
      <c r="P2" s="80"/>
      <c r="Q2" s="81"/>
      <c r="AA2"/>
      <c r="AB2"/>
    </row>
    <row r="3" spans="1:38" ht="8.25" customHeight="1">
      <c r="B3" s="83"/>
      <c r="C3" s="80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80"/>
      <c r="P3" s="80"/>
      <c r="Q3" s="81"/>
      <c r="AA3"/>
      <c r="AB3"/>
    </row>
    <row r="4" spans="1:38" ht="6.75" hidden="1" customHeight="1">
      <c r="B4" s="83"/>
      <c r="C4" s="80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O4" s="80"/>
      <c r="P4" s="80"/>
      <c r="Q4" s="81"/>
      <c r="AA4"/>
      <c r="AB4"/>
    </row>
    <row r="5" spans="1:38" ht="17.25" hidden="1" customHeight="1">
      <c r="B5" s="83"/>
      <c r="C5" s="80"/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  <c r="O5" s="80"/>
      <c r="P5" s="80"/>
      <c r="Q5" s="81"/>
      <c r="AA5"/>
      <c r="AB5"/>
    </row>
    <row r="6" spans="1:38" ht="18.75" customHeight="1">
      <c r="B6" s="83"/>
      <c r="C6" s="80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80"/>
      <c r="P6" s="80"/>
      <c r="Q6" s="81"/>
      <c r="AA6"/>
      <c r="AB6"/>
    </row>
    <row r="7" spans="1:38" ht="9.75" customHeight="1">
      <c r="B7" s="83"/>
      <c r="C7" s="80"/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  <c r="O7" s="80"/>
      <c r="P7" s="80"/>
      <c r="Q7" s="81"/>
      <c r="AA7"/>
      <c r="AB7"/>
    </row>
    <row r="8" spans="1:38" ht="9.75" hidden="1" customHeight="1">
      <c r="B8" s="84"/>
      <c r="C8" s="85"/>
      <c r="D8" s="53"/>
      <c r="E8" s="53"/>
      <c r="F8" s="53"/>
      <c r="G8" s="53"/>
      <c r="H8" s="53"/>
      <c r="I8" s="53"/>
      <c r="J8" s="53"/>
      <c r="K8" s="53"/>
      <c r="L8" s="53"/>
      <c r="M8" s="55"/>
      <c r="N8" s="54"/>
      <c r="O8" s="80"/>
      <c r="P8" s="80"/>
      <c r="Q8" s="81"/>
      <c r="AA8"/>
      <c r="AB8"/>
    </row>
    <row r="9" spans="1:38" ht="18.75">
      <c r="B9" s="86" t="s">
        <v>1</v>
      </c>
      <c r="C9" s="87"/>
      <c r="D9" s="76" t="s">
        <v>2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80"/>
      <c r="P9" s="80"/>
      <c r="Q9" s="81"/>
      <c r="AA9"/>
      <c r="AB9"/>
    </row>
    <row r="10" spans="1:38" ht="21.75" customHeight="1">
      <c r="AA10"/>
      <c r="AB10"/>
    </row>
    <row r="11" spans="1:38" s="36" customFormat="1" ht="14.65" customHeight="1">
      <c r="A11" s="68" t="s">
        <v>3</v>
      </c>
      <c r="B11" s="60" t="s">
        <v>4</v>
      </c>
      <c r="C11" s="60" t="s">
        <v>5</v>
      </c>
      <c r="D11" s="60" t="s">
        <v>6</v>
      </c>
      <c r="E11" s="60" t="s">
        <v>7</v>
      </c>
      <c r="F11" s="60" t="s">
        <v>8</v>
      </c>
      <c r="G11" s="60" t="s">
        <v>9</v>
      </c>
      <c r="H11" s="60" t="s">
        <v>10</v>
      </c>
      <c r="I11" s="60" t="s">
        <v>11</v>
      </c>
      <c r="J11" s="60" t="s">
        <v>12</v>
      </c>
      <c r="K11" s="64" t="s">
        <v>13</v>
      </c>
      <c r="L11" s="64" t="s">
        <v>14</v>
      </c>
      <c r="M11" s="66" t="s">
        <v>15</v>
      </c>
      <c r="N11" s="66" t="s">
        <v>16</v>
      </c>
      <c r="O11" s="62" t="s">
        <v>17</v>
      </c>
      <c r="P11" s="60" t="s">
        <v>18</v>
      </c>
      <c r="Q11" s="60" t="s">
        <v>19</v>
      </c>
      <c r="R11" s="60" t="s">
        <v>20</v>
      </c>
      <c r="S11" s="60" t="s">
        <v>21</v>
      </c>
      <c r="T11" s="60" t="s">
        <v>22</v>
      </c>
      <c r="U11" s="60" t="s">
        <v>23</v>
      </c>
      <c r="V11" s="70" t="s">
        <v>24</v>
      </c>
      <c r="W11" s="60" t="s">
        <v>25</v>
      </c>
      <c r="X11" s="60"/>
      <c r="Y11" s="60" t="s">
        <v>26</v>
      </c>
      <c r="Z11" s="60"/>
      <c r="AA11" s="60"/>
      <c r="AB11" s="60"/>
      <c r="AC11" s="60"/>
      <c r="AD11" s="60"/>
      <c r="AE11" s="60"/>
      <c r="AF11" s="60"/>
      <c r="AG11" s="64" t="s">
        <v>27</v>
      </c>
      <c r="AH11" s="64" t="s">
        <v>28</v>
      </c>
      <c r="AI11" s="66" t="s">
        <v>29</v>
      </c>
      <c r="AJ11" s="66" t="s">
        <v>30</v>
      </c>
      <c r="AK11" s="62" t="s">
        <v>31</v>
      </c>
      <c r="AL11" s="60" t="s">
        <v>32</v>
      </c>
    </row>
    <row r="12" spans="1:38" s="35" customFormat="1" ht="38.25" customHeight="1">
      <c r="A12" s="69"/>
      <c r="B12" s="61"/>
      <c r="C12" s="61"/>
      <c r="D12" s="61"/>
      <c r="E12" s="61"/>
      <c r="F12" s="61"/>
      <c r="G12" s="61"/>
      <c r="H12" s="61"/>
      <c r="I12" s="61"/>
      <c r="J12" s="61"/>
      <c r="K12" s="65"/>
      <c r="L12" s="65"/>
      <c r="M12" s="67"/>
      <c r="N12" s="67"/>
      <c r="O12" s="63"/>
      <c r="P12" s="61"/>
      <c r="Q12" s="61"/>
      <c r="R12" s="61"/>
      <c r="S12" s="61"/>
      <c r="T12" s="61"/>
      <c r="U12" s="61"/>
      <c r="V12" s="71"/>
      <c r="W12" s="51" t="s">
        <v>33</v>
      </c>
      <c r="X12" s="52" t="s">
        <v>34</v>
      </c>
      <c r="Y12" s="42" t="s">
        <v>35</v>
      </c>
      <c r="Z12" s="42" t="s">
        <v>36</v>
      </c>
      <c r="AA12" s="42" t="s">
        <v>37</v>
      </c>
      <c r="AB12" s="42" t="s">
        <v>36</v>
      </c>
      <c r="AC12" s="42" t="s">
        <v>38</v>
      </c>
      <c r="AD12" s="42" t="s">
        <v>39</v>
      </c>
      <c r="AE12" s="42" t="s">
        <v>12</v>
      </c>
      <c r="AF12" s="42" t="s">
        <v>40</v>
      </c>
      <c r="AG12" s="65"/>
      <c r="AH12" s="65"/>
      <c r="AI12" s="67"/>
      <c r="AJ12" s="67"/>
      <c r="AK12" s="63"/>
      <c r="AL12" s="61"/>
    </row>
    <row r="13" spans="1:38" s="2" customFormat="1" ht="121.5">
      <c r="A13" s="44" t="s">
        <v>41</v>
      </c>
      <c r="B13" s="46">
        <v>1</v>
      </c>
      <c r="C13" s="44" t="s">
        <v>42</v>
      </c>
      <c r="D13" s="44" t="s">
        <v>43</v>
      </c>
      <c r="E13" s="44" t="s">
        <v>44</v>
      </c>
      <c r="F13" s="44" t="s">
        <v>45</v>
      </c>
      <c r="G13" s="44" t="s">
        <v>46</v>
      </c>
      <c r="H13" s="44" t="s">
        <v>47</v>
      </c>
      <c r="I13" s="44" t="s">
        <v>48</v>
      </c>
      <c r="J13" s="44" t="s">
        <v>49</v>
      </c>
      <c r="K13" s="49">
        <v>1</v>
      </c>
      <c r="L13" s="44">
        <v>0.4</v>
      </c>
      <c r="M13" s="49">
        <v>1</v>
      </c>
      <c r="N13" s="46" t="str">
        <f>IF(AND(M13&lt;=100%,M13&gt;80%),"Catastrófico",IF(AND(M13&lt;=80%,M13&gt;60%),"Mayor",IF(AND(M13&lt;=60%,M13&gt;40%),"Moderado",IF(AND(M13&lt;=40%,M13&gt;20%),"Menor",IF(AND(M13&lt;=20%,M13&gt;=0%),"Leve")))))</f>
        <v>Catastrófico</v>
      </c>
      <c r="O13" s="50">
        <f>IF(L13&lt;&gt;"",IF(N13&lt;&gt;"",
IF(AND(L13 = "Muy Baja",N13 = "Leve"), "Bajo",
IF(AND(L13 = "Muy Baja",N13 = "Menor"), "Bajo",
IF(AND(L13 = "Muy Baja",N13 = "Moderado"), "Moderado",
IF(AND(L13 = "Muy Baja",N13 = "Mayor"), "Alto",
IF(AND(L13 = "Muy Baja",N13 = "Catastrófico"), "Extremo",
IF(AND(L13 = "Baja",N13 = "Leve"), "Bajo",
IF(AND(L13 = "Baja",N13 = "Menor"), "Moderado",
IF(AND(L13 = "Baja",N13 = "Moderado"), "Moderado",
IF(AND(L13 = "Baja",N13 = "Mayor"), "Alto",
IF(AND(L13 = "Baja",N13 = "Catastrófico"), "Extremo",
IF(AND(L13 = "Media",N13 = "Leve"), "Moderado",
IF(AND(L13 = "Media",N13 = "Menor"), "Moderado",
IF(AND(L13 = "Media",N13 = "Moderado"), " Moderado",
IF(AND(L13 = "Media",N13 = "Mayor"), "Alto",
IF(AND(L13 = "Media",N13 = "Catastrófico"), "Extremo",
IF(AND(L13 = "Alta",N13 = "Leve"), "Moderado",
IF(AND(L13 = "Alta",N13 = "Menor"), "Moderado",
IF(AND(L13 = "Alta",N13 = "Moderado"), "Alto",
IF(AND(L13 = "Alta",N13 = "Mayor"), "Alto",
IF(AND(L13 = "Alta",N13 = "Catastrófico"), "Extremo",
IF(AND(L13 = "Muy Alta",N13 = "Leve"), "Alto",
IF(AND(L13 = "Muy Alta",N13 = "Menor"), "Alto",
IF(AND(L13 = "Muy Alta",N13 = "Moderado"), "Alto",
IF(AND(L13 = "Muy Alta",N13 = "Mayor"), "Alto",
IF(AND(L13 = "Muy Alta",N13 = "Catastrófico"), "Extremo",
))))))))))))))))))))))))),"N/A"),"N/A")</f>
        <v>0</v>
      </c>
      <c r="P13" s="38">
        <v>1</v>
      </c>
      <c r="Q13" s="37" t="s">
        <v>50</v>
      </c>
      <c r="R13" s="57" t="s">
        <v>51</v>
      </c>
      <c r="S13" s="47" t="s">
        <v>52</v>
      </c>
      <c r="T13" s="58">
        <v>45750</v>
      </c>
      <c r="U13" s="58" t="s">
        <v>53</v>
      </c>
      <c r="V13" s="47" t="s">
        <v>54</v>
      </c>
      <c r="W13" s="37" t="str">
        <f t="shared" ref="W13:W14" si="0">IF(Y13="Preventivo","X",IF(Y13="Detectivo","X",IF(Y13="Correctivo"," ")))</f>
        <v xml:space="preserve"> </v>
      </c>
      <c r="X13" s="37" t="str">
        <f t="shared" ref="X13:X14" si="1">IF(Y13="Preventivo"," ",IF(Y13="Detectivo"," ",IF(Y13="Correctivo","X")))</f>
        <v>X</v>
      </c>
      <c r="Y13" s="37" t="s">
        <v>55</v>
      </c>
      <c r="Z13" s="39">
        <f t="shared" ref="Z13:Z14" si="2">IF(Y13="Preventivo",25%,IF(Y13="Detectivo",15%,IF(Y13="Correctivo",10%)))</f>
        <v>0.1</v>
      </c>
      <c r="AA13" s="37" t="s">
        <v>56</v>
      </c>
      <c r="AB13" s="39">
        <f t="shared" ref="AB13:AB14" si="3">IF(AA13="Automático",25%,IF(AA13="Manual",15%))</f>
        <v>0.25</v>
      </c>
      <c r="AC13" s="40">
        <f t="shared" ref="AC13:AC14" si="4">Z13+AB13</f>
        <v>0.35</v>
      </c>
      <c r="AD13" s="37" t="s">
        <v>57</v>
      </c>
      <c r="AE13" s="37" t="s">
        <v>58</v>
      </c>
      <c r="AF13" s="37" t="s">
        <v>59</v>
      </c>
      <c r="AG13" s="43" t="str">
        <f t="shared" ref="AG13:AG14" si="5">IF(AND(AH13&lt;=100%,AH13&gt;80%),"Muy alta",IF(AND(AH13&lt;=80%,AH13&gt;60%),"Alta",IF(AND(AH13&lt;=60%,AH13&gt;40%),"Media",IF(AND(AH13&lt;=40%,AH13&gt;20%),"Baja",IF(AND(AH13&lt;=20%,AH13&gt;=0%),"Muy Baja",)))))</f>
        <v>Muy alta</v>
      </c>
      <c r="AH13" s="41">
        <f>IF(Y13="Preventivo",K13-(AC13*K13),IF(Y13="Detectivo",K13-(AC13*K13),IF(Y13="Correctivo",K13*1)))</f>
        <v>1</v>
      </c>
      <c r="AI13" s="43" t="str">
        <f t="shared" ref="AI13:AI14" si="6">IF(AND(AJ13&lt;=100%,AJ13&gt;80%),"Catastrófico",IF(AND(AJ13&lt;=80%,AJ13&gt;60%),"Mayor",IF(AND(AJ13&lt;=60%,AJ13&gt;40%),"Moderado",IF(AND(AJ13&lt;=40%,AJ13&gt;20%),"Menor",IF(AND(AJ13&lt;=20%,AJ13&gt;=0%),"Leve")))))</f>
        <v>Mayor</v>
      </c>
      <c r="AJ13" s="41">
        <f>IF(Y13="Preventivo",M13*1,IF(Y13="Detectivo",M13*1,IF(Y13="Correctivo",M13-(AC13*M13))))</f>
        <v>0.65</v>
      </c>
      <c r="AK13" s="46" t="str">
        <f t="shared" ref="AK13:AK14" si="7">IF(AG13&lt;&gt;"",IF(AI13&lt;&gt;"",
IF(AND(AG13 = "Muy Baja",AI13 = "Leve"), "Bajo",
IF(AND(AG13 = "Muy Baja",AI13 = "Menor"), "Bajo",
IF(AND(AG13 = "Muy Baja",AI13 = "Moderado"), "Moderado",
IF(AND(AG13 = "Muy Baja",AI13 = "Mayor"), "Alto",
IF(AND(AG13 = "Muy Baja",AI13 = "Catastrófico"), "Extremo",
IF(AND(AG13 = "Baja",AI13 = "Leve"), "Bajo",
IF(AND(AG13 = "Baja",AI13 = "Menor"), "Moderado",
IF(AND(AG13 = "Baja",AI13 = "Moderado"), "Moderado",
IF(AND(AG13 = "Baja",AI13 = "Mayor"), "Alto",
IF(AND(AG13 = "Baja",AI13 = "Catastrófico"), "Extremo",
IF(AND(AG13 = "Media",AI13 = "Leve"), "Moderado",
IF(AND(AG13 = "Media",AI13 = "Menor"), "Moderado",
IF(AND(AG13 = "Media",AI13 = "Moderado"), " Moderado",
IF(AND(AG13 = "Media",AI13 = "Mayor"), "Alto",
IF(AND(AG13 = "Media",AI13 = "Catastrófico"), "Extremo",
IF(AND(AG13 = "Alta",AI13 = "Leve"), "Moderado",
IF(AND(AG13 = "Alta",AI13 = "Menor"), "Moderado",
IF(AND(AG13 = "Alta",AI13 = "Moderado"), "Alto",
IF(AND(AG13 = "Alta",AI13 = "Mayor"), "Alto",
IF(AND(AG13 = "Alta",AI13 = "Catastrófico"), "Extremo",
IF(AND(AG13 = "Muy Alta",AI13 = "Leve"), "Alto",
IF(AND(AG13 = "Muy Alta",AI13 = "Menor"), "Alto",
IF(AND(AG13 = "Muy Alta",AI13 = "Moderado"), "Alto",
IF(AND(AG13 = "Muy Alta",AI13 = "Mayor"), "Alto",
IF(AND(AG13 = "Muy Alta",AI13 = "Catastrófico"), "Extremo",
))))))))))))))))))))))))),"N/A"),"N/A")</f>
        <v>Alto</v>
      </c>
      <c r="AL13" s="46" t="s">
        <v>60</v>
      </c>
    </row>
    <row r="14" spans="1:38" s="2" customFormat="1" ht="152.25">
      <c r="A14" s="44" t="s">
        <v>41</v>
      </c>
      <c r="B14" s="46">
        <v>1</v>
      </c>
      <c r="C14" s="44" t="s">
        <v>42</v>
      </c>
      <c r="D14" s="44" t="s">
        <v>43</v>
      </c>
      <c r="E14" s="44" t="s">
        <v>44</v>
      </c>
      <c r="F14" s="44" t="s">
        <v>45</v>
      </c>
      <c r="G14" s="44" t="s">
        <v>46</v>
      </c>
      <c r="H14" s="44" t="s">
        <v>47</v>
      </c>
      <c r="I14" s="44" t="s">
        <v>48</v>
      </c>
      <c r="J14" s="45"/>
      <c r="K14" s="49">
        <v>1</v>
      </c>
      <c r="L14" s="44" t="str">
        <f t="shared" ref="L14" si="8">IF(AND(K14&lt;=100%,K14&gt;80%),"Muy alta",IF(AND(K14&lt;=80%,K14&gt;60%),"Alta",IF(AND(K14&lt;=60%,K14&gt;40%),"Media",IF(AND(K14&lt;=40%,K14&gt;20%),"Baja",IF(AND(K14&lt;=20%,K14&gt;=0%),"Muy Baja",)))))</f>
        <v>Muy alta</v>
      </c>
      <c r="M14" s="49">
        <v>0.65</v>
      </c>
      <c r="N14" s="46" t="str">
        <f t="shared" ref="N14" si="9">IF(AND(M14&lt;=100%,M14&gt;80%),"Catastrófico",IF(AND(M14&lt;=80%,M14&gt;60%),"Mayor",IF(AND(M14&lt;=60%,M14&gt;40%),"Moderado",IF(AND(M14&lt;=40%,M14&gt;20%),"Menor",IF(AND(M14&lt;=20%,M14&gt;=0%),"Leve")))))</f>
        <v>Mayor</v>
      </c>
      <c r="O14" s="50" t="str">
        <f t="shared" ref="O14" si="10">IF(L14&lt;&gt;"",IF(N14&lt;&gt;"",
IF(AND(L14 = "Muy Baja",N14 = "Leve"), "Bajo",
IF(AND(L14 = "Muy Baja",N14 = "Menor"), "Bajo",
IF(AND(L14 = "Muy Baja",N14 = "Moderado"), "Moderado",
IF(AND(L14 = "Muy Baja",N14 = "Mayor"), "Alto",
IF(AND(L14 = "Muy Baja",N14 = "Catastrófico"), "Extremo",
IF(AND(L14 = "Baja",N14 = "Leve"), "Bajo",
IF(AND(L14 = "Baja",N14 = "Menor"), "Moderado",
IF(AND(L14 = "Baja",N14 = "Moderado"), "Moderado",
IF(AND(L14 = "Baja",N14 = "Mayor"), "Alto",
IF(AND(L14 = "Baja",N14 = "Catastrófico"), "Extremo",
IF(AND(L14 = "Media",N14 = "Leve"), "Moderado",
IF(AND(L14 = "Media",N14 = "Menor"), "Moderado",
IF(AND(L14 = "Media",N14 = "Moderado"), " Moderado",
IF(AND(L14 = "Media",N14 = "Mayor"), "Alto",
IF(AND(L14 = "Media",N14 = "Catastrófico"), "Extremo",
IF(AND(L14 = "Alta",N14 = "Leve"), "Moderado",
IF(AND(L14 = "Alta",N14 = "Menor"), "Moderado",
IF(AND(L14 = "Alta",N14 = "Moderado"), "Alto",
IF(AND(L14 = "Alta",N14 = "Mayor"), "Alto",
IF(AND(L14 = "Alta",N14 = "Catastrófico"), "Extremo",
IF(AND(L14 = "Muy Alta",N14 = "Leve"), "Alto",
IF(AND(L14 = "Muy Alta",N14 = "Menor"), "Alto",
IF(AND(L14 = "Muy Alta",N14 = "Moderado"), "Alto",
IF(AND(L14 = "Muy Alta",N14 = "Mayor"), "Alto",
IF(AND(L14 = "Muy Alta",N14 = "Catastrófico"), "Extremo",
))))))))))))))))))))))))),"N/A"),"N/A")</f>
        <v>Alto</v>
      </c>
      <c r="P14" s="29">
        <v>2</v>
      </c>
      <c r="Q14" s="30" t="s">
        <v>61</v>
      </c>
      <c r="R14" s="56" t="s">
        <v>62</v>
      </c>
      <c r="S14" s="56" t="s">
        <v>63</v>
      </c>
      <c r="T14" s="59">
        <v>45828</v>
      </c>
      <c r="U14" s="58" t="s">
        <v>53</v>
      </c>
      <c r="V14" s="48" t="s">
        <v>64</v>
      </c>
      <c r="W14" s="37" t="str">
        <f t="shared" si="0"/>
        <v xml:space="preserve"> </v>
      </c>
      <c r="X14" s="37" t="str">
        <f t="shared" si="1"/>
        <v>X</v>
      </c>
      <c r="Y14" s="37" t="s">
        <v>55</v>
      </c>
      <c r="Z14" s="39">
        <f t="shared" si="2"/>
        <v>0.1</v>
      </c>
      <c r="AA14" s="37" t="s">
        <v>56</v>
      </c>
      <c r="AB14" s="39">
        <f t="shared" si="3"/>
        <v>0.25</v>
      </c>
      <c r="AC14" s="40">
        <f t="shared" si="4"/>
        <v>0.35</v>
      </c>
      <c r="AD14" s="30" t="s">
        <v>57</v>
      </c>
      <c r="AE14" s="30" t="s">
        <v>58</v>
      </c>
      <c r="AF14" s="30" t="s">
        <v>59</v>
      </c>
      <c r="AG14" s="43" t="str">
        <f t="shared" si="5"/>
        <v>Muy alta</v>
      </c>
      <c r="AH14" s="41">
        <f>IF(Y14="Preventivo",K14-(AC14*K14),IF(Y14="Detectivo",K14-(AC14*K14),IF(Y14="Correctivo",K14*1)))</f>
        <v>1</v>
      </c>
      <c r="AI14" s="43" t="str">
        <f t="shared" si="6"/>
        <v>Moderado</v>
      </c>
      <c r="AJ14" s="41">
        <f>IF(Y14="Preventivo",M14*1,IF(Y14="Detectivo",M14*1,IF(Y14="Correctivo",M14-(AC14*M14))))</f>
        <v>0.42250000000000004</v>
      </c>
      <c r="AK14" s="46" t="str">
        <f t="shared" si="7"/>
        <v>Alto</v>
      </c>
      <c r="AL14" s="46" t="s">
        <v>60</v>
      </c>
    </row>
  </sheetData>
  <sheetProtection insertColumns="0" insertRows="0"/>
  <mergeCells count="35">
    <mergeCell ref="D1:N7"/>
    <mergeCell ref="D9:N9"/>
    <mergeCell ref="O1:Q9"/>
    <mergeCell ref="B1:C8"/>
    <mergeCell ref="B9:C9"/>
    <mergeCell ref="U11:U12"/>
    <mergeCell ref="V11:V12"/>
    <mergeCell ref="AJ11:AJ12"/>
    <mergeCell ref="R11:R12"/>
    <mergeCell ref="S11:S12"/>
    <mergeCell ref="T11:T12"/>
    <mergeCell ref="AG11:AG12"/>
    <mergeCell ref="Y11:AF11"/>
    <mergeCell ref="W11:X11"/>
    <mergeCell ref="AK11:AK12"/>
    <mergeCell ref="AL11:AL12"/>
    <mergeCell ref="AH11:AH12"/>
    <mergeCell ref="AI11:AI12"/>
    <mergeCell ref="A11:A12"/>
    <mergeCell ref="B11:B12"/>
    <mergeCell ref="C11:C12"/>
    <mergeCell ref="D11:D12"/>
    <mergeCell ref="E11:E12"/>
    <mergeCell ref="L11:L12"/>
    <mergeCell ref="K11:K12"/>
    <mergeCell ref="N11:N12"/>
    <mergeCell ref="M11:M12"/>
    <mergeCell ref="F11:F12"/>
    <mergeCell ref="G11:G12"/>
    <mergeCell ref="H11:H12"/>
    <mergeCell ref="I11:I12"/>
    <mergeCell ref="J11:J12"/>
    <mergeCell ref="O11:O12"/>
    <mergeCell ref="P11:P12"/>
    <mergeCell ref="Q11:Q12"/>
  </mergeCells>
  <conditionalFormatting sqref="L13:M17 AI13:AI17">
    <cfRule type="containsText" dxfId="18" priority="21" stopIfTrue="1" operator="containsText" text="Alta">
      <formula>NOT(ISERROR(SEARCH("Alta",L13)))</formula>
    </cfRule>
    <cfRule type="containsText" dxfId="17" priority="22" stopIfTrue="1" operator="containsText" text="Media">
      <formula>NOT(ISERROR(SEARCH("Media",L13)))</formula>
    </cfRule>
    <cfRule type="containsText" dxfId="16" priority="23" stopIfTrue="1" operator="containsText" text="Muy Baja">
      <formula>NOT(ISERROR(SEARCH("Muy Baja",L13)))</formula>
    </cfRule>
    <cfRule type="containsText" dxfId="15" priority="24" stopIfTrue="1" operator="containsText" text="Baja">
      <formula>NOT(ISERROR(SEARCH("Baja",L13)))</formula>
    </cfRule>
  </conditionalFormatting>
  <conditionalFormatting sqref="N13:N17">
    <cfRule type="containsText" dxfId="14" priority="25" stopIfTrue="1" operator="containsText" text="Catastrófico">
      <formula>NOT(ISERROR(SEARCH("Catastrófico",N13)))</formula>
    </cfRule>
    <cfRule type="containsText" dxfId="13" priority="26" stopIfTrue="1" operator="containsText" text="Mayor">
      <formula>NOT(ISERROR(SEARCH("Mayor",N13)))</formula>
    </cfRule>
    <cfRule type="containsText" dxfId="12" priority="27" stopIfTrue="1" operator="containsText" text="Moderado">
      <formula>NOT(ISERROR(SEARCH("Moderado",N13)))</formula>
    </cfRule>
    <cfRule type="containsText" dxfId="11" priority="28" stopIfTrue="1" operator="containsText" text="Menor">
      <formula>NOT(ISERROR(SEARCH("Menor",N13)))</formula>
    </cfRule>
    <cfRule type="containsText" dxfId="10" priority="29" stopIfTrue="1" operator="containsText" text="Leve">
      <formula>NOT(ISERROR(SEARCH("Leve",N13)))</formula>
    </cfRule>
  </conditionalFormatting>
  <conditionalFormatting sqref="O13:O18 AK13:AK18">
    <cfRule type="containsText" dxfId="9" priority="30" stopIfTrue="1" operator="containsText" text="Extremo">
      <formula>NOT(ISERROR(SEARCH("Extremo",O13)))</formula>
    </cfRule>
    <cfRule type="containsText" dxfId="8" priority="31" stopIfTrue="1" operator="containsText" text="Alto">
      <formula>NOT(ISERROR(SEARCH("Alto",O13)))</formula>
    </cfRule>
    <cfRule type="containsText" dxfId="7" priority="32" stopIfTrue="1" operator="containsText" text="Moderado">
      <formula>NOT(ISERROR(SEARCH("Moderado",O13)))</formula>
    </cfRule>
    <cfRule type="containsText" dxfId="6" priority="33" stopIfTrue="1" operator="containsText" text="Bajo">
      <formula>NOT(ISERROR(SEARCH("Bajo",O13)))</formula>
    </cfRule>
  </conditionalFormatting>
  <conditionalFormatting sqref="AG13:AI17">
    <cfRule type="containsText" dxfId="5" priority="1" stopIfTrue="1" operator="containsText" text="Muy Alta">
      <formula>NOT(ISERROR(SEARCH("Muy Alta",AG13)))</formula>
    </cfRule>
    <cfRule type="containsText" dxfId="4" priority="2" stopIfTrue="1" operator="containsText" text="Alta">
      <formula>NOT(ISERROR(SEARCH("Alta",AG13)))</formula>
    </cfRule>
    <cfRule type="containsText" dxfId="3" priority="3" stopIfTrue="1" operator="containsText" text="Media">
      <formula>NOT(ISERROR(SEARCH("Media",AG13)))</formula>
    </cfRule>
    <cfRule type="containsText" dxfId="2" priority="4" stopIfTrue="1" operator="containsText" text="Muy Baja">
      <formula>NOT(ISERROR(SEARCH("Muy Baja",AG13)))</formula>
    </cfRule>
    <cfRule type="containsText" dxfId="1" priority="5" stopIfTrue="1" operator="containsText" text="Baja">
      <formula>NOT(ISERROR(SEARCH("Baja",AG13)))</formula>
    </cfRule>
  </conditionalFormatting>
  <conditionalFormatting sqref="AI13:AI17 L13:M17">
    <cfRule type="containsText" dxfId="0" priority="20" stopIfTrue="1" operator="containsText" text="Muy Alta">
      <formula>NOT(ISERROR(SEARCH("Muy Alta",L13)))</formula>
    </cfRule>
  </conditionalFormatting>
  <hyperlinks>
    <hyperlink ref="M11" location="'TABLA DE PROBABILIDAD'!A1" display="Probabilidad" xr:uid="{F1AD6782-EDA8-4229-B8E2-35D6079AC9A6}"/>
  </hyperlink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5ED8F5D-F4F5-4B80-8BAC-E51C55F8B234}">
          <x14:formula1>
            <xm:f>Listas!$C$3:$C$7</xm:f>
          </x14:formula1>
          <xm:sqref>K13 M13 L13:L14</xm:sqref>
        </x14:dataValidation>
        <x14:dataValidation type="list" allowBlank="1" showInputMessage="1" showErrorMessage="1" xr:uid="{26802257-5DF5-49FA-AEF2-B4915DAC9F8E}">
          <x14:formula1>
            <xm:f>Listas!$C$11:$C$13</xm:f>
          </x14:formula1>
          <xm:sqref>Y13:Y14</xm:sqref>
        </x14:dataValidation>
        <x14:dataValidation type="list" allowBlank="1" showInputMessage="1" showErrorMessage="1" xr:uid="{9E5BED1D-E9E7-4D7B-B311-1843250A1F1F}">
          <x14:formula1>
            <xm:f>Listas!$C$14:$C$15</xm:f>
          </x14:formula1>
          <xm:sqref>AA13:AA14</xm:sqref>
        </x14:dataValidation>
        <x14:dataValidation type="list" allowBlank="1" showInputMessage="1" showErrorMessage="1" xr:uid="{DD5DC28D-E54C-4A84-8871-A71C12C91F87}">
          <x14:formula1>
            <xm:f>Listas!$B$17:$B$20</xm:f>
          </x14:formula1>
          <xm:sqref>AL13:AL14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CC71-C78C-4F30-8AAA-A2EA10738536}">
  <dimension ref="A1:R20"/>
  <sheetViews>
    <sheetView tabSelected="1" topLeftCell="A4" zoomScale="70" zoomScaleNormal="70" workbookViewId="0">
      <selection activeCell="C12" sqref="C12"/>
    </sheetView>
  </sheetViews>
  <sheetFormatPr defaultColWidth="11.42578125" defaultRowHeight="15"/>
  <cols>
    <col min="1" max="1" width="13.140625" customWidth="1"/>
    <col min="2" max="2" width="26.7109375" customWidth="1"/>
    <col min="3" max="3" width="22.7109375" customWidth="1"/>
    <col min="5" max="5" width="16.85546875" customWidth="1"/>
    <col min="6" max="6" width="29.28515625" customWidth="1"/>
    <col min="7" max="7" width="33.5703125" customWidth="1"/>
    <col min="11" max="11" width="10.85546875"/>
    <col min="14" max="14" width="12.7109375" customWidth="1"/>
  </cols>
  <sheetData>
    <row r="1" spans="1:18" s="28" customFormat="1" ht="43.5" customHeight="1">
      <c r="A1" s="94" t="s">
        <v>65</v>
      </c>
      <c r="B1" s="94"/>
      <c r="C1" s="94"/>
      <c r="E1" s="94" t="s">
        <v>66</v>
      </c>
      <c r="F1" s="94"/>
      <c r="G1" s="94"/>
      <c r="J1" s="89" t="s">
        <v>67</v>
      </c>
      <c r="K1" s="89"/>
      <c r="L1" s="89"/>
      <c r="M1" s="89"/>
      <c r="N1" s="89"/>
      <c r="O1" s="89"/>
      <c r="P1" s="89"/>
    </row>
    <row r="2" spans="1:18">
      <c r="A2" s="3"/>
      <c r="B2" s="4" t="s">
        <v>68</v>
      </c>
      <c r="C2" s="4" t="s">
        <v>65</v>
      </c>
      <c r="E2" s="3" t="s">
        <v>69</v>
      </c>
      <c r="F2" s="4" t="s">
        <v>70</v>
      </c>
      <c r="G2" s="4" t="s">
        <v>71</v>
      </c>
      <c r="L2" s="80"/>
      <c r="M2" s="80"/>
      <c r="N2" s="80"/>
      <c r="O2" s="80"/>
      <c r="P2" s="80"/>
    </row>
    <row r="3" spans="1:18" ht="60">
      <c r="A3" s="7" t="s">
        <v>72</v>
      </c>
      <c r="B3" s="5" t="s">
        <v>73</v>
      </c>
      <c r="C3" s="6">
        <v>0.2</v>
      </c>
      <c r="E3" s="7" t="s">
        <v>74</v>
      </c>
      <c r="F3" s="5" t="s">
        <v>75</v>
      </c>
      <c r="G3" s="12" t="s">
        <v>76</v>
      </c>
      <c r="I3" s="95" t="s">
        <v>65</v>
      </c>
      <c r="J3" s="19" t="s">
        <v>77</v>
      </c>
      <c r="K3" s="13"/>
      <c r="L3" s="33" t="s">
        <v>78</v>
      </c>
      <c r="M3" s="33" t="s">
        <v>78</v>
      </c>
      <c r="N3" s="33" t="s">
        <v>78</v>
      </c>
      <c r="O3" s="33" t="s">
        <v>78</v>
      </c>
      <c r="P3" s="34" t="s">
        <v>79</v>
      </c>
      <c r="R3" s="21" t="s">
        <v>80</v>
      </c>
    </row>
    <row r="4" spans="1:18" ht="87.4" customHeight="1">
      <c r="A4" s="8" t="s">
        <v>81</v>
      </c>
      <c r="B4" s="5" t="s">
        <v>82</v>
      </c>
      <c r="C4" s="6">
        <v>0.4</v>
      </c>
      <c r="E4" s="8" t="s">
        <v>83</v>
      </c>
      <c r="F4" s="5" t="s">
        <v>84</v>
      </c>
      <c r="G4" s="12" t="s">
        <v>85</v>
      </c>
      <c r="I4" s="95"/>
      <c r="J4" s="10" t="s">
        <v>86</v>
      </c>
      <c r="K4" s="3"/>
      <c r="L4" s="32" t="s">
        <v>87</v>
      </c>
      <c r="M4" s="32" t="s">
        <v>87</v>
      </c>
      <c r="N4" s="33" t="s">
        <v>78</v>
      </c>
      <c r="O4" s="33" t="s">
        <v>78</v>
      </c>
      <c r="P4" s="34" t="s">
        <v>79</v>
      </c>
      <c r="R4" s="22" t="s">
        <v>88</v>
      </c>
    </row>
    <row r="5" spans="1:18" ht="61.9" customHeight="1">
      <c r="A5" s="9" t="s">
        <v>89</v>
      </c>
      <c r="B5" s="5" t="s">
        <v>90</v>
      </c>
      <c r="C5" s="6">
        <v>0.6</v>
      </c>
      <c r="E5" s="9" t="s">
        <v>91</v>
      </c>
      <c r="F5" s="5" t="s">
        <v>92</v>
      </c>
      <c r="G5" s="12" t="s">
        <v>93</v>
      </c>
      <c r="I5" s="95"/>
      <c r="J5" s="9" t="s">
        <v>94</v>
      </c>
      <c r="K5" s="3"/>
      <c r="L5" s="32" t="s">
        <v>87</v>
      </c>
      <c r="M5" s="32" t="s">
        <v>87</v>
      </c>
      <c r="N5" s="32" t="s">
        <v>87</v>
      </c>
      <c r="O5" s="33" t="s">
        <v>78</v>
      </c>
      <c r="P5" s="34" t="s">
        <v>79</v>
      </c>
      <c r="R5" s="23" t="s">
        <v>91</v>
      </c>
    </row>
    <row r="6" spans="1:18" ht="75">
      <c r="A6" s="10" t="s">
        <v>95</v>
      </c>
      <c r="B6" s="5" t="s">
        <v>96</v>
      </c>
      <c r="C6" s="6">
        <v>0.8</v>
      </c>
      <c r="E6" s="10" t="s">
        <v>97</v>
      </c>
      <c r="F6" s="5" t="s">
        <v>98</v>
      </c>
      <c r="G6" s="12" t="s">
        <v>99</v>
      </c>
      <c r="I6" s="95"/>
      <c r="J6" s="8" t="s">
        <v>100</v>
      </c>
      <c r="K6" s="3"/>
      <c r="L6" s="31" t="s">
        <v>101</v>
      </c>
      <c r="M6" s="32" t="s">
        <v>87</v>
      </c>
      <c r="N6" s="32" t="s">
        <v>87</v>
      </c>
      <c r="O6" s="33" t="s">
        <v>78</v>
      </c>
      <c r="P6" s="34" t="s">
        <v>79</v>
      </c>
      <c r="R6" s="24" t="s">
        <v>102</v>
      </c>
    </row>
    <row r="7" spans="1:18" ht="55.5" customHeight="1">
      <c r="A7" s="11" t="s">
        <v>103</v>
      </c>
      <c r="B7" s="5" t="s">
        <v>104</v>
      </c>
      <c r="C7" s="6">
        <v>1</v>
      </c>
      <c r="E7" s="11" t="s">
        <v>105</v>
      </c>
      <c r="F7" s="5" t="s">
        <v>106</v>
      </c>
      <c r="G7" s="12" t="s">
        <v>107</v>
      </c>
      <c r="I7" s="95"/>
      <c r="J7" s="20" t="s">
        <v>108</v>
      </c>
      <c r="K7" s="3"/>
      <c r="L7" s="31" t="s">
        <v>101</v>
      </c>
      <c r="M7" s="31" t="s">
        <v>101</v>
      </c>
      <c r="N7" s="32" t="s">
        <v>87</v>
      </c>
      <c r="O7" s="33" t="s">
        <v>78</v>
      </c>
      <c r="P7" s="34" t="s">
        <v>79</v>
      </c>
    </row>
    <row r="8" spans="1:18" ht="36" customHeight="1">
      <c r="A8" s="14"/>
      <c r="B8" s="15"/>
      <c r="C8" s="16"/>
      <c r="E8" s="14"/>
      <c r="F8" s="15"/>
      <c r="G8" s="17"/>
      <c r="I8" s="18"/>
      <c r="J8" s="2"/>
      <c r="K8" s="2"/>
      <c r="L8" s="90"/>
      <c r="M8" s="91"/>
      <c r="N8" s="91"/>
      <c r="O8" s="91"/>
      <c r="P8" s="92"/>
    </row>
    <row r="9" spans="1:18" ht="30">
      <c r="L9" s="7" t="s">
        <v>109</v>
      </c>
      <c r="M9" s="8" t="s">
        <v>110</v>
      </c>
      <c r="N9" s="9" t="s">
        <v>111</v>
      </c>
      <c r="O9" s="10" t="s">
        <v>112</v>
      </c>
      <c r="P9" s="19" t="s">
        <v>113</v>
      </c>
    </row>
    <row r="10" spans="1:18" ht="14.65" customHeight="1">
      <c r="D10" s="25" t="s">
        <v>114</v>
      </c>
      <c r="L10" s="93" t="s">
        <v>66</v>
      </c>
      <c r="M10" s="93"/>
      <c r="N10" s="93"/>
      <c r="O10" s="93"/>
      <c r="P10" s="93"/>
    </row>
    <row r="11" spans="1:18" ht="14.65" customHeight="1">
      <c r="A11" s="88" t="s">
        <v>115</v>
      </c>
      <c r="B11" s="96" t="s">
        <v>116</v>
      </c>
      <c r="C11" s="26" t="s">
        <v>117</v>
      </c>
      <c r="D11" s="27">
        <v>0.25</v>
      </c>
      <c r="L11" s="93"/>
      <c r="M11" s="93"/>
      <c r="N11" s="93"/>
      <c r="O11" s="93"/>
      <c r="P11" s="93"/>
    </row>
    <row r="12" spans="1:18">
      <c r="A12" s="88"/>
      <c r="B12" s="97"/>
      <c r="C12" s="26" t="s">
        <v>118</v>
      </c>
      <c r="D12" s="27">
        <v>0.15</v>
      </c>
    </row>
    <row r="13" spans="1:18">
      <c r="A13" s="88"/>
      <c r="B13" s="97"/>
      <c r="C13" s="26" t="s">
        <v>55</v>
      </c>
      <c r="D13" s="27">
        <v>0.1</v>
      </c>
    </row>
    <row r="14" spans="1:18">
      <c r="A14" s="88"/>
      <c r="B14" s="98" t="s">
        <v>119</v>
      </c>
      <c r="C14" s="26" t="s">
        <v>56</v>
      </c>
      <c r="D14" s="27">
        <v>0.25</v>
      </c>
    </row>
    <row r="15" spans="1:18">
      <c r="A15" s="88"/>
      <c r="B15" s="98"/>
      <c r="C15" s="26" t="s">
        <v>120</v>
      </c>
      <c r="D15" s="27">
        <v>0.1</v>
      </c>
    </row>
    <row r="17" spans="1:2">
      <c r="A17" s="88" t="s">
        <v>121</v>
      </c>
      <c r="B17" s="26" t="s">
        <v>60</v>
      </c>
    </row>
    <row r="18" spans="1:2">
      <c r="A18" s="88"/>
      <c r="B18" s="26" t="s">
        <v>122</v>
      </c>
    </row>
    <row r="19" spans="1:2">
      <c r="A19" s="88"/>
      <c r="B19" s="26" t="s">
        <v>123</v>
      </c>
    </row>
    <row r="20" spans="1:2">
      <c r="A20" s="88"/>
      <c r="B20" s="26" t="s">
        <v>124</v>
      </c>
    </row>
  </sheetData>
  <mergeCells count="11">
    <mergeCell ref="A17:A20"/>
    <mergeCell ref="J1:P1"/>
    <mergeCell ref="L8:P8"/>
    <mergeCell ref="L10:P11"/>
    <mergeCell ref="A1:C1"/>
    <mergeCell ref="E1:G1"/>
    <mergeCell ref="I3:I7"/>
    <mergeCell ref="L2:P2"/>
    <mergeCell ref="A11:A15"/>
    <mergeCell ref="B11:B13"/>
    <mergeCell ref="B14:B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a23b01-44c5-4090-af04-0980db8fb095">
      <Terms xmlns="http://schemas.microsoft.com/office/infopath/2007/PartnerControls"/>
    </lcf76f155ced4ddcb4097134ff3c332f>
    <TaxCatchAll xmlns="b215d373-4ab1-4c9a-82d3-9624ee888acd" xsi:nil="true"/>
    <SharedWithUsers xmlns="b215d373-4ab1-4c9a-82d3-9624ee888acd">
      <UserInfo>
        <DisplayName/>
        <AccountId xsi:nil="true"/>
        <AccountType/>
      </UserInfo>
    </SharedWithUsers>
    <MediaLengthInSeconds xmlns="9aa23b01-44c5-4090-af04-0980db8fb0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2C73666AC79C4AA6B79500E49D3B1F" ma:contentTypeVersion="15" ma:contentTypeDescription="Crear nuevo documento." ma:contentTypeScope="" ma:versionID="f6e00d0951c15e88de054c83180fc5cf">
  <xsd:schema xmlns:xsd="http://www.w3.org/2001/XMLSchema" xmlns:xs="http://www.w3.org/2001/XMLSchema" xmlns:p="http://schemas.microsoft.com/office/2006/metadata/properties" xmlns:ns2="9aa23b01-44c5-4090-af04-0980db8fb095" xmlns:ns3="b215d373-4ab1-4c9a-82d3-9624ee888acd" targetNamespace="http://schemas.microsoft.com/office/2006/metadata/properties" ma:root="true" ma:fieldsID="5d3b5b811962d0fe35e2111a678effe6" ns2:_="" ns3:_="">
    <xsd:import namespace="9aa23b01-44c5-4090-af04-0980db8fb095"/>
    <xsd:import namespace="b215d373-4ab1-4c9a-82d3-9624ee888a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23b01-44c5-4090-af04-0980db8fb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427b5ec-ef2e-485d-a942-29e3b2b0a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5d373-4ab1-4c9a-82d3-9624ee888a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410323-c59b-436c-97fb-4fd0689ce212}" ma:internalName="TaxCatchAll" ma:showField="CatchAllData" ma:web="b215d373-4ab1-4c9a-82d3-9624ee888a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3019E-9649-4871-84AF-4FBB2A2151F2}"/>
</file>

<file path=customXml/itemProps2.xml><?xml version="1.0" encoding="utf-8"?>
<ds:datastoreItem xmlns:ds="http://schemas.openxmlformats.org/officeDocument/2006/customXml" ds:itemID="{5D7507ED-D2B0-4EE4-BF79-94FFC98B6F4E}"/>
</file>

<file path=customXml/itemProps3.xml><?xml version="1.0" encoding="utf-8"?>
<ds:datastoreItem xmlns:ds="http://schemas.openxmlformats.org/officeDocument/2006/customXml" ds:itemID="{BD30BBB1-5005-4E30-8BCC-C4B454C7E0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ALEJANDRO GARZON ARISTIZABAL</dc:creator>
  <cp:keywords/>
  <dc:description/>
  <cp:lastModifiedBy>German Garcia Filoth</cp:lastModifiedBy>
  <cp:revision/>
  <dcterms:created xsi:type="dcterms:W3CDTF">2021-06-15T20:00:14Z</dcterms:created>
  <dcterms:modified xsi:type="dcterms:W3CDTF">2025-06-09T17:50:08Z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0x010100EA2C73666AC79C4AA6B79500E49D3B1F</vt:lpwstr>
  </property>
  <property fmtid="{D5CDD505-2E9C-101B-9397-08002B2CF9AE}" pid="3" name="MediaServiceImageTags">
    <vt:lpwstr/>
  </property>
  <property fmtid="{D5CDD505-2E9C-101B-9397-08002B2CF9AE}" pid="4" name="Order">
    <vt:r8>2330400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